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boisecity.sharepoint.com/sites/TEAM-PW-StrategicWaterResources/Shared Documents/Projects/AWS/3. AWS Implementation Tools/Demand Calculator Tool/"/>
    </mc:Choice>
  </mc:AlternateContent>
  <xr:revisionPtr revIDLastSave="0" documentId="8_{AD8F34D9-C184-4D95-9F0A-A1435F569EF1}" xr6:coauthVersionLast="47" xr6:coauthVersionMax="47" xr10:uidLastSave="{00000000-0000-0000-0000-000000000000}"/>
  <bookViews>
    <workbookView xWindow="360" yWindow="338" windowWidth="18255" windowHeight="15127" xr2:uid="{471AFFAF-A924-4EA2-ACCB-26DCE44FA905}"/>
  </bookViews>
  <sheets>
    <sheet name="Interface" sheetId="2" r:id="rId1"/>
    <sheet name="Calculations Sheet" sheetId="1" r:id="rId2"/>
    <sheet name="Res &amp; Comm Demand" sheetId="3" r:id="rId3"/>
  </sheets>
  <definedNames>
    <definedName name="_xlnm.Print_Area" localSheetId="0">Interface!$A$1:$C$36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1" l="1"/>
  <c r="J40" i="1"/>
  <c r="J39" i="1"/>
  <c r="K38" i="1"/>
  <c r="L38" i="1" s="1"/>
  <c r="K37" i="1"/>
  <c r="L37" i="1" s="1"/>
  <c r="K36" i="1"/>
  <c r="L36" i="1" s="1"/>
  <c r="K35" i="1"/>
  <c r="L35" i="1" s="1"/>
  <c r="K34" i="1"/>
  <c r="L34" i="1" s="1"/>
  <c r="K33" i="1"/>
  <c r="L33" i="1" s="1"/>
  <c r="K32" i="1"/>
  <c r="L32" i="1" s="1"/>
  <c r="K31" i="1"/>
  <c r="L31" i="1" s="1"/>
  <c r="K30" i="1"/>
  <c r="L30" i="1" s="1"/>
  <c r="K29" i="1"/>
  <c r="L29" i="1" s="1"/>
  <c r="K28" i="1"/>
  <c r="L28" i="1" s="1"/>
  <c r="K27" i="1"/>
  <c r="L27" i="1" s="1"/>
  <c r="J19" i="1"/>
  <c r="J18" i="1"/>
  <c r="K17" i="1"/>
  <c r="L17" i="1" s="1"/>
  <c r="K16" i="1"/>
  <c r="L16" i="1" s="1"/>
  <c r="K15" i="1"/>
  <c r="L15" i="1" s="1"/>
  <c r="K14" i="1"/>
  <c r="L14" i="1" s="1"/>
  <c r="K13" i="1"/>
  <c r="L13" i="1" s="1"/>
  <c r="K12" i="1"/>
  <c r="L12" i="1" s="1"/>
  <c r="K11" i="1"/>
  <c r="L11" i="1" s="1"/>
  <c r="K10" i="1"/>
  <c r="L10" i="1" s="1"/>
  <c r="K9" i="1"/>
  <c r="L9" i="1" s="1"/>
  <c r="K8" i="1"/>
  <c r="L8" i="1" s="1"/>
  <c r="K7" i="1"/>
  <c r="L7" i="1" s="1"/>
  <c r="L6" i="1"/>
  <c r="K3" i="3"/>
  <c r="K4" i="3"/>
  <c r="K5" i="3"/>
  <c r="K6" i="3"/>
  <c r="K7" i="3"/>
  <c r="K2" i="3"/>
  <c r="G3" i="3"/>
  <c r="G4" i="3"/>
  <c r="G5" i="3"/>
  <c r="G6" i="3"/>
  <c r="G7" i="3"/>
  <c r="G2" i="3"/>
  <c r="B19" i="1"/>
  <c r="B21" i="1" s="1"/>
  <c r="B22" i="2" s="1"/>
  <c r="B27" i="2" s="1"/>
  <c r="B6" i="1"/>
  <c r="B8" i="1" s="1"/>
  <c r="B13" i="2" s="1"/>
  <c r="L39" i="1" l="1"/>
  <c r="L18" i="1"/>
  <c r="J20" i="1"/>
  <c r="J22" i="1" s="1"/>
  <c r="J41" i="1"/>
  <c r="J43" i="1" s="1"/>
  <c r="G9" i="3"/>
  <c r="K9" i="3"/>
  <c r="B23" i="1"/>
  <c r="B24" i="2" s="1"/>
  <c r="B10" i="1"/>
  <c r="B15" i="2" s="1"/>
  <c r="B29" i="2" l="1"/>
</calcChain>
</file>

<file path=xl/sharedStrings.xml><?xml version="1.0" encoding="utf-8"?>
<sst xmlns="http://schemas.openxmlformats.org/spreadsheetml/2006/main" count="99" uniqueCount="68">
  <si>
    <t>City of Boise - Assured Water Supply - Water Demand Calculator Tool</t>
  </si>
  <si>
    <t>for AWS Application B and Application C</t>
  </si>
  <si>
    <t>Projected Number of Residential Customers</t>
  </si>
  <si>
    <t>Residential ADD*</t>
  </si>
  <si>
    <t>gallons per day</t>
  </si>
  <si>
    <t>Residential MDD**</t>
  </si>
  <si>
    <r>
      <rPr>
        <b/>
        <i/>
        <vertAlign val="superscript"/>
        <sz val="11"/>
        <rFont val="Aptos Narrow"/>
        <family val="2"/>
        <scheme val="minor"/>
      </rPr>
      <t>*</t>
    </r>
    <r>
      <rPr>
        <i/>
        <sz val="11"/>
        <rFont val="Aptos Narrow"/>
        <family val="2"/>
        <scheme val="minor"/>
      </rPr>
      <t>Average Daily Demand</t>
    </r>
  </si>
  <si>
    <r>
      <rPr>
        <b/>
        <i/>
        <vertAlign val="superscript"/>
        <sz val="11"/>
        <rFont val="Aptos Narrow"/>
        <family val="2"/>
        <scheme val="minor"/>
      </rPr>
      <t>**</t>
    </r>
    <r>
      <rPr>
        <i/>
        <sz val="11"/>
        <rFont val="Aptos Narrow"/>
        <family val="2"/>
        <scheme val="minor"/>
      </rPr>
      <t>Maximum Daily Demand</t>
    </r>
  </si>
  <si>
    <t>Legend</t>
  </si>
  <si>
    <t>Input</t>
  </si>
  <si>
    <t>Calculation</t>
  </si>
  <si>
    <t>Output</t>
  </si>
  <si>
    <t>Parameter</t>
  </si>
  <si>
    <t>Full Buildout of Service Area</t>
  </si>
  <si>
    <t>From IMAP - Appendix A</t>
  </si>
  <si>
    <t>Residential Use per Customer (kgal)</t>
  </si>
  <si>
    <t>Residential Demands</t>
  </si>
  <si>
    <t>kGal</t>
  </si>
  <si>
    <t>Gal / Customer</t>
  </si>
  <si>
    <t>Gal / Customer / Day</t>
  </si>
  <si>
    <t>Projected No. of Residential Customers</t>
  </si>
  <si>
    <t>Jan</t>
  </si>
  <si>
    <r>
      <rPr>
        <vertAlign val="superscript"/>
        <sz val="11"/>
        <rFont val="Aptos Narrow"/>
        <family val="2"/>
        <scheme val="minor"/>
      </rPr>
      <t>1</t>
    </r>
    <r>
      <rPr>
        <sz val="11"/>
        <rFont val="Aptos Narrow"/>
        <family val="2"/>
        <scheme val="minor"/>
      </rPr>
      <t>Average Residential Demand Factor (gpd / customer)</t>
    </r>
  </si>
  <si>
    <t>Feb</t>
  </si>
  <si>
    <r>
      <t>Total Projected ADD</t>
    </r>
    <r>
      <rPr>
        <b/>
        <vertAlign val="superscript"/>
        <sz val="11"/>
        <rFont val="Aptos Narrow"/>
        <family val="2"/>
        <scheme val="minor"/>
      </rPr>
      <t>*</t>
    </r>
    <r>
      <rPr>
        <b/>
        <sz val="11"/>
        <rFont val="Aptos Narrow"/>
        <family val="2"/>
        <scheme val="minor"/>
      </rPr>
      <t xml:space="preserve"> (gpd)</t>
    </r>
  </si>
  <si>
    <t>Mar</t>
  </si>
  <si>
    <r>
      <rPr>
        <vertAlign val="superscript"/>
        <sz val="11"/>
        <rFont val="Aptos Narrow"/>
        <family val="2"/>
        <scheme val="minor"/>
      </rPr>
      <t>1</t>
    </r>
    <r>
      <rPr>
        <sz val="11"/>
        <rFont val="Aptos Narrow"/>
        <family val="2"/>
        <scheme val="minor"/>
      </rPr>
      <t>Peaking Factor</t>
    </r>
  </si>
  <si>
    <t>Apr</t>
  </si>
  <si>
    <r>
      <t>Total Projected MDD</t>
    </r>
    <r>
      <rPr>
        <b/>
        <vertAlign val="superscript"/>
        <sz val="11"/>
        <rFont val="Aptos Narrow"/>
        <family val="2"/>
        <scheme val="minor"/>
      </rPr>
      <t>**</t>
    </r>
    <r>
      <rPr>
        <b/>
        <sz val="11"/>
        <rFont val="Aptos Narrow"/>
        <family val="2"/>
        <scheme val="minor"/>
      </rPr>
      <t xml:space="preserve"> (gpd)</t>
    </r>
  </si>
  <si>
    <t>May</t>
  </si>
  <si>
    <t>Jun</t>
  </si>
  <si>
    <t>Jul</t>
  </si>
  <si>
    <t>Aug</t>
  </si>
  <si>
    <t>Sep</t>
  </si>
  <si>
    <t>Oct</t>
  </si>
  <si>
    <t>Nov</t>
  </si>
  <si>
    <t>Dec</t>
  </si>
  <si>
    <t>avg month</t>
  </si>
  <si>
    <t>peak month</t>
  </si>
  <si>
    <t>PF (ADD to MMAD)</t>
  </si>
  <si>
    <t>PF (MMAD to MDD)</t>
  </si>
  <si>
    <t>Res PF</t>
  </si>
  <si>
    <t>Commercial Use per Customer (kgal)</t>
  </si>
  <si>
    <t>References</t>
  </si>
  <si>
    <t>Inputs</t>
  </si>
  <si>
    <r>
      <rPr>
        <vertAlign val="superscript"/>
        <sz val="11"/>
        <color theme="1"/>
        <rFont val="Aptos Narrow"/>
        <family val="2"/>
        <scheme val="minor"/>
      </rPr>
      <t>1</t>
    </r>
    <r>
      <rPr>
        <sz val="11"/>
        <color theme="1"/>
        <rFont val="Aptos Narrow"/>
        <family val="2"/>
        <scheme val="minor"/>
      </rPr>
      <t xml:space="preserve">Suez Water Idaho Inc.(2016) MASTER WATER PLAN FOR THE YEARS 2015 TO 2065. </t>
    </r>
  </si>
  <si>
    <t>Calculations</t>
  </si>
  <si>
    <t>Referenced Values</t>
  </si>
  <si>
    <t>Outputs</t>
  </si>
  <si>
    <t>PF (ADD to MMD)</t>
  </si>
  <si>
    <t>Com PF</t>
  </si>
  <si>
    <t>Suez Water Idaho Inc. (2016) MASTER WATER PLAN FOR THE YEARS 2015 TO 2065.</t>
  </si>
  <si>
    <t xml:space="preserve">Residential </t>
  </si>
  <si>
    <t>Demand Per Customer Per Day</t>
  </si>
  <si>
    <t xml:space="preserve">AVG: </t>
  </si>
  <si>
    <t>AVG:</t>
  </si>
  <si>
    <t xml:space="preserve">(A) Residential Development </t>
  </si>
  <si>
    <t>(B) Commercial and Industrial Development</t>
  </si>
  <si>
    <t>Commercial and Industrial Demands</t>
  </si>
  <si>
    <t>Projected No. of Commercial/Industrial Customers</t>
  </si>
  <si>
    <r>
      <rPr>
        <vertAlign val="superscript"/>
        <sz val="11"/>
        <rFont val="Aptos Narrow"/>
        <family val="2"/>
        <scheme val="minor"/>
      </rPr>
      <t>1</t>
    </r>
    <r>
      <rPr>
        <sz val="11"/>
        <rFont val="Aptos Narrow"/>
        <family val="2"/>
        <scheme val="minor"/>
      </rPr>
      <t>Average Demand Factor (gpd / customer)</t>
    </r>
  </si>
  <si>
    <t>Commercial/Industrial</t>
  </si>
  <si>
    <t>Projected Number of Commercial/Industrial Customers</t>
  </si>
  <si>
    <t>Commercial/Industrial ADD</t>
  </si>
  <si>
    <t>Commercial/Industrial MDD</t>
  </si>
  <si>
    <t>Total Development Max Day Water Demand (MDD) =</t>
  </si>
  <si>
    <t>Total Development Average Day Water Demand (ADD) =</t>
  </si>
  <si>
    <r>
      <rPr>
        <b/>
        <sz val="11"/>
        <color rgb="FF000000"/>
        <rFont val="Aptos Narrow"/>
        <scheme val="minor"/>
      </rPr>
      <t>Instructions</t>
    </r>
    <r>
      <rPr>
        <sz val="11"/>
        <color rgb="FF000000"/>
        <rFont val="Aptos Narrow"/>
        <scheme val="minor"/>
      </rPr>
      <t xml:space="preserve">: This water demand calculator tool can be used to aid developers in calculating the water demand for their developments based on the number of customers (i.e water meters). To use this tool, simply input the number of customers (Residential or Commercial/Industrial) that will exist at full build-out of the proposed development. The water demand calculator tool will output the predicted water demand.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</si>
</sst>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9" x14ac:knownFonts="1">
    <font>
      <sz val="11"/>
      <color theme="1"/>
      <name val="Aptos Narrow"/>
      <family val="2"/>
      <scheme val="minor"/>
    </font>
    <font>
      <sz val="11"/>
      <color theme="1"/>
      <name val="Aptos Narrow"/>
      <family val="2"/>
      <scheme val="minor"/>
    </font>
    <font>
      <sz val="11"/>
      <color rgb="FF3F3F76"/>
      <name val="Aptos Narrow"/>
      <family val="2"/>
      <scheme val="minor"/>
    </font>
    <font>
      <b/>
      <sz val="11"/>
      <color rgb="FF3F3F3F"/>
      <name val="Aptos Narrow"/>
      <family val="2"/>
      <scheme val="minor"/>
    </font>
    <font>
      <sz val="11"/>
      <color rgb="FFFF0000"/>
      <name val="Aptos Narrow"/>
      <family val="2"/>
      <scheme val="minor"/>
    </font>
    <font>
      <b/>
      <sz val="11"/>
      <color theme="1"/>
      <name val="Aptos Narrow"/>
      <family val="2"/>
      <scheme val="minor"/>
    </font>
    <font>
      <b/>
      <sz val="11"/>
      <name val="Aptos Narrow"/>
      <family val="2"/>
      <scheme val="minor"/>
    </font>
    <font>
      <b/>
      <sz val="14"/>
      <color theme="1"/>
      <name val="Aptos Narrow"/>
      <family val="2"/>
      <scheme val="minor"/>
    </font>
    <font>
      <sz val="11"/>
      <name val="Aptos Narrow"/>
      <family val="2"/>
      <scheme val="minor"/>
    </font>
    <font>
      <vertAlign val="superscript"/>
      <sz val="11"/>
      <name val="Aptos Narrow"/>
      <family val="2"/>
      <scheme val="minor"/>
    </font>
    <font>
      <b/>
      <vertAlign val="superscript"/>
      <sz val="11"/>
      <name val="Aptos Narrow"/>
      <family val="2"/>
      <scheme val="minor"/>
    </font>
    <font>
      <i/>
      <sz val="11"/>
      <name val="Aptos Narrow"/>
      <family val="2"/>
      <scheme val="minor"/>
    </font>
    <font>
      <b/>
      <i/>
      <vertAlign val="superscript"/>
      <sz val="11"/>
      <name val="Aptos Narrow"/>
      <family val="2"/>
      <scheme val="minor"/>
    </font>
    <font>
      <vertAlign val="superscript"/>
      <sz val="11"/>
      <color theme="1"/>
      <name val="Aptos Narrow"/>
      <family val="2"/>
      <scheme val="minor"/>
    </font>
    <font>
      <b/>
      <sz val="11"/>
      <color rgb="FFFF0000"/>
      <name val="Aptos Narrow"/>
      <family val="2"/>
      <scheme val="minor"/>
    </font>
    <font>
      <b/>
      <sz val="11"/>
      <color rgb="FF000000"/>
      <name val="Aptos Narrow"/>
      <scheme val="minor"/>
    </font>
    <font>
      <sz val="11"/>
      <color rgb="FF000000"/>
      <name val="Aptos Narrow"/>
      <scheme val="minor"/>
    </font>
    <font>
      <sz val="11"/>
      <color rgb="FF006100"/>
      <name val="Aptos Narrow"/>
      <scheme val="minor"/>
    </font>
    <font>
      <b/>
      <sz val="11"/>
      <color rgb="FF006100"/>
      <name val="Aptos Narrow"/>
      <family val="2"/>
      <scheme val="minor"/>
    </font>
  </fonts>
  <fills count="18">
    <fill>
      <patternFill patternType="none"/>
    </fill>
    <fill>
      <patternFill patternType="gray125"/>
    </fill>
    <fill>
      <patternFill patternType="solid">
        <fgColor rgb="FFFFCC99"/>
      </patternFill>
    </fill>
    <fill>
      <patternFill patternType="solid">
        <fgColor rgb="FFF2F2F2"/>
      </patternFill>
    </fill>
    <fill>
      <patternFill patternType="solid">
        <fgColor theme="2"/>
        <bgColor indexed="64"/>
      </patternFill>
    </fill>
    <fill>
      <patternFill patternType="solid">
        <fgColor rgb="FFFFFF97"/>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C6EFCE"/>
      </patternFill>
    </fill>
    <fill>
      <patternFill patternType="solid">
        <fgColor theme="8" tint="0.79998168889431442"/>
        <bgColor indexed="64"/>
      </patternFill>
    </fill>
    <fill>
      <patternFill patternType="solid">
        <fgColor theme="9" tint="0.79998168889431442"/>
        <bgColor indexed="64"/>
      </patternFill>
    </fill>
  </fills>
  <borders count="3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3F3F3F"/>
      </left>
      <right style="thin">
        <color rgb="FF3F3F3F"/>
      </right>
      <top style="thin">
        <color rgb="FF3F3F3F"/>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17" fillId="15" borderId="0" applyNumberFormat="0" applyBorder="0" applyAlignment="0" applyProtection="0"/>
  </cellStyleXfs>
  <cellXfs count="98">
    <xf numFmtId="0" fontId="0" fillId="0" borderId="0" xfId="0"/>
    <xf numFmtId="3" fontId="8" fillId="5" borderId="1" xfId="2" applyNumberFormat="1" applyFont="1" applyFill="1" applyAlignment="1">
      <alignment horizontal="left"/>
    </xf>
    <xf numFmtId="3" fontId="8" fillId="5" borderId="1" xfId="2" applyNumberFormat="1" applyFont="1" applyFill="1" applyAlignment="1">
      <alignment horizontal="right"/>
    </xf>
    <xf numFmtId="3" fontId="8" fillId="0" borderId="1" xfId="2" applyNumberFormat="1" applyFont="1" applyFill="1"/>
    <xf numFmtId="0" fontId="8" fillId="7" borderId="1" xfId="2" applyFont="1" applyFill="1"/>
    <xf numFmtId="3" fontId="6" fillId="8" borderId="10" xfId="3" applyNumberFormat="1" applyFont="1" applyFill="1" applyBorder="1"/>
    <xf numFmtId="2" fontId="8" fillId="7" borderId="1" xfId="2" applyNumberFormat="1" applyFont="1" applyFill="1"/>
    <xf numFmtId="3" fontId="6" fillId="8" borderId="4" xfId="3" applyNumberFormat="1" applyFont="1" applyFill="1" applyBorder="1"/>
    <xf numFmtId="0" fontId="11" fillId="0" borderId="0" xfId="0" applyFont="1" applyAlignment="1">
      <alignment horizontal="left" indent="1"/>
    </xf>
    <xf numFmtId="0" fontId="8" fillId="0" borderId="0" xfId="0" applyFont="1"/>
    <xf numFmtId="0" fontId="5" fillId="0" borderId="4" xfId="0" applyFont="1" applyBorder="1" applyAlignment="1">
      <alignment horizontal="center"/>
    </xf>
    <xf numFmtId="3" fontId="8" fillId="5" borderId="4" xfId="2" applyNumberFormat="1" applyFont="1" applyFill="1" applyBorder="1" applyAlignment="1">
      <alignment horizontal="center"/>
    </xf>
    <xf numFmtId="1" fontId="6" fillId="6" borderId="4" xfId="3" applyNumberFormat="1" applyFont="1" applyFill="1" applyBorder="1" applyAlignment="1">
      <alignment horizontal="center"/>
    </xf>
    <xf numFmtId="3" fontId="8" fillId="0" borderId="4" xfId="2" applyNumberFormat="1" applyFont="1" applyFill="1" applyBorder="1" applyAlignment="1">
      <alignment horizontal="center"/>
    </xf>
    <xf numFmtId="3" fontId="6" fillId="8" borderId="4" xfId="3" applyNumberFormat="1" applyFont="1" applyFill="1" applyBorder="1" applyAlignment="1">
      <alignment horizontal="center"/>
    </xf>
    <xf numFmtId="0" fontId="0" fillId="0" borderId="4" xfId="0" applyBorder="1"/>
    <xf numFmtId="3" fontId="0" fillId="9" borderId="4" xfId="0" applyNumberFormat="1" applyFill="1" applyBorder="1"/>
    <xf numFmtId="3" fontId="0" fillId="10" borderId="4" xfId="0" applyNumberFormat="1" applyFill="1" applyBorder="1"/>
    <xf numFmtId="0" fontId="5" fillId="0" borderId="20" xfId="0" applyFont="1" applyBorder="1"/>
    <xf numFmtId="0" fontId="5" fillId="0" borderId="22" xfId="0" applyFont="1" applyBorder="1"/>
    <xf numFmtId="0" fontId="0" fillId="0" borderId="26" xfId="0" applyBorder="1"/>
    <xf numFmtId="0" fontId="0" fillId="12" borderId="21" xfId="0" applyFill="1" applyBorder="1"/>
    <xf numFmtId="0" fontId="0" fillId="12" borderId="23" xfId="0" applyFill="1" applyBorder="1"/>
    <xf numFmtId="0" fontId="0" fillId="12" borderId="4" xfId="0" applyFill="1" applyBorder="1"/>
    <xf numFmtId="0" fontId="0" fillId="12" borderId="24" xfId="0" applyFill="1" applyBorder="1"/>
    <xf numFmtId="0" fontId="0" fillId="12" borderId="25" xfId="0" applyFill="1" applyBorder="1"/>
    <xf numFmtId="2" fontId="14" fillId="0" borderId="27" xfId="0" applyNumberFormat="1" applyFont="1" applyBorder="1"/>
    <xf numFmtId="0" fontId="0" fillId="13" borderId="19" xfId="0" applyFill="1" applyBorder="1"/>
    <xf numFmtId="3" fontId="0" fillId="14" borderId="19" xfId="0" applyNumberFormat="1" applyFill="1" applyBorder="1"/>
    <xf numFmtId="0" fontId="0" fillId="7" borderId="0" xfId="0" applyFill="1"/>
    <xf numFmtId="0" fontId="0" fillId="7" borderId="0" xfId="0" applyFill="1" applyAlignment="1">
      <alignment wrapText="1"/>
    </xf>
    <xf numFmtId="0" fontId="5" fillId="13" borderId="0" xfId="0" applyFont="1" applyFill="1" applyAlignment="1">
      <alignment horizontal="center"/>
    </xf>
    <xf numFmtId="0" fontId="0" fillId="9" borderId="0" xfId="0" applyFill="1" applyAlignment="1">
      <alignment horizontal="center"/>
    </xf>
    <xf numFmtId="0" fontId="5" fillId="14" borderId="0" xfId="0" applyFont="1" applyFill="1" applyAlignment="1">
      <alignment horizontal="center"/>
    </xf>
    <xf numFmtId="0" fontId="5" fillId="7" borderId="0" xfId="0" applyFont="1" applyFill="1"/>
    <xf numFmtId="3" fontId="0" fillId="7" borderId="0" xfId="0" applyNumberFormat="1" applyFill="1"/>
    <xf numFmtId="0" fontId="0" fillId="7" borderId="0" xfId="0" applyFill="1" applyAlignment="1">
      <alignment horizontal="center" wrapText="1"/>
    </xf>
    <xf numFmtId="0" fontId="4" fillId="0" borderId="0" xfId="0" applyFont="1"/>
    <xf numFmtId="0" fontId="4" fillId="0" borderId="30" xfId="0" applyFont="1" applyBorder="1"/>
    <xf numFmtId="0" fontId="0" fillId="0" borderId="18" xfId="0" applyBorder="1"/>
    <xf numFmtId="16" fontId="0" fillId="0" borderId="0" xfId="0" applyNumberFormat="1"/>
    <xf numFmtId="165" fontId="0" fillId="0" borderId="18" xfId="0" applyNumberFormat="1" applyBorder="1"/>
    <xf numFmtId="0" fontId="0" fillId="0" borderId="30" xfId="0" applyBorder="1"/>
    <xf numFmtId="16" fontId="0" fillId="0" borderId="0" xfId="0" applyNumberFormat="1" applyAlignment="1">
      <alignment horizontal="right"/>
    </xf>
    <xf numFmtId="165" fontId="0" fillId="11" borderId="18" xfId="0" applyNumberFormat="1" applyFill="1" applyBorder="1"/>
    <xf numFmtId="0" fontId="0" fillId="0" borderId="0" xfId="0" applyAlignment="1">
      <alignment horizontal="right"/>
    </xf>
    <xf numFmtId="0" fontId="0" fillId="0" borderId="31" xfId="0" applyBorder="1"/>
    <xf numFmtId="0" fontId="0" fillId="0" borderId="3" xfId="0" applyBorder="1" applyAlignment="1">
      <alignment horizontal="right"/>
    </xf>
    <xf numFmtId="0" fontId="0" fillId="0" borderId="3" xfId="0" applyBorder="1"/>
    <xf numFmtId="0" fontId="0" fillId="0" borderId="32" xfId="0" applyBorder="1"/>
    <xf numFmtId="2" fontId="18" fillId="15" borderId="0" xfId="4" applyNumberFormat="1" applyFont="1"/>
    <xf numFmtId="165" fontId="0" fillId="0" borderId="0" xfId="0" applyNumberFormat="1"/>
    <xf numFmtId="0" fontId="5" fillId="0" borderId="0" xfId="0" applyFont="1"/>
    <xf numFmtId="3" fontId="5" fillId="7" borderId="0" xfId="0" applyNumberFormat="1" applyFont="1" applyFill="1"/>
    <xf numFmtId="0" fontId="5" fillId="13" borderId="11" xfId="0" applyFont="1" applyFill="1" applyBorder="1"/>
    <xf numFmtId="0" fontId="0" fillId="7" borderId="12" xfId="0" applyFill="1" applyBorder="1"/>
    <xf numFmtId="0" fontId="0" fillId="7" borderId="13" xfId="0" applyFill="1" applyBorder="1"/>
    <xf numFmtId="0" fontId="0" fillId="7" borderId="14" xfId="0" applyFill="1" applyBorder="1"/>
    <xf numFmtId="0" fontId="0" fillId="9" borderId="13" xfId="0" applyFill="1" applyBorder="1"/>
    <xf numFmtId="0" fontId="11" fillId="7" borderId="13" xfId="0" applyFont="1" applyFill="1" applyBorder="1" applyAlignment="1">
      <alignment horizontal="left" indent="1"/>
    </xf>
    <xf numFmtId="0" fontId="11" fillId="7" borderId="15" xfId="0" applyFont="1" applyFill="1" applyBorder="1" applyAlignment="1">
      <alignment horizontal="left" indent="1"/>
    </xf>
    <xf numFmtId="0" fontId="0" fillId="7" borderId="33" xfId="0" applyFill="1" applyBorder="1"/>
    <xf numFmtId="0" fontId="0" fillId="7" borderId="16" xfId="0" applyFill="1" applyBorder="1"/>
    <xf numFmtId="0" fontId="0" fillId="10" borderId="13" xfId="0" applyFill="1" applyBorder="1"/>
    <xf numFmtId="0" fontId="0" fillId="10" borderId="15" xfId="0" applyFill="1" applyBorder="1"/>
    <xf numFmtId="3" fontId="0" fillId="10" borderId="26" xfId="0" applyNumberFormat="1" applyFill="1" applyBorder="1"/>
    <xf numFmtId="0" fontId="0" fillId="7" borderId="11" xfId="0" applyFill="1" applyBorder="1"/>
    <xf numFmtId="0" fontId="0" fillId="7" borderId="34" xfId="0" applyFill="1" applyBorder="1"/>
    <xf numFmtId="0" fontId="5" fillId="14" borderId="13" xfId="0" applyFont="1" applyFill="1" applyBorder="1"/>
    <xf numFmtId="0" fontId="5" fillId="7" borderId="15" xfId="0" applyFont="1" applyFill="1" applyBorder="1"/>
    <xf numFmtId="3" fontId="0" fillId="7" borderId="33" xfId="0" applyNumberFormat="1" applyFill="1" applyBorder="1"/>
    <xf numFmtId="2" fontId="0" fillId="0" borderId="24" xfId="0" applyNumberFormat="1" applyBorder="1"/>
    <xf numFmtId="164" fontId="0" fillId="0" borderId="23" xfId="1" applyNumberFormat="1" applyFont="1" applyBorder="1"/>
    <xf numFmtId="0" fontId="7" fillId="7" borderId="11" xfId="0" applyFont="1" applyFill="1" applyBorder="1" applyAlignment="1">
      <alignment horizontal="center"/>
    </xf>
    <xf numFmtId="0" fontId="7" fillId="7" borderId="34" xfId="0" applyFont="1" applyFill="1" applyBorder="1" applyAlignment="1">
      <alignment horizontal="center"/>
    </xf>
    <xf numFmtId="0" fontId="7" fillId="7" borderId="12" xfId="0" applyFont="1" applyFill="1" applyBorder="1" applyAlignment="1">
      <alignment horizontal="center"/>
    </xf>
    <xf numFmtId="17" fontId="5" fillId="7" borderId="15" xfId="0" applyNumberFormat="1" applyFont="1" applyFill="1" applyBorder="1" applyAlignment="1">
      <alignment horizontal="center"/>
    </xf>
    <xf numFmtId="0" fontId="5" fillId="7" borderId="33" xfId="0" applyFont="1" applyFill="1" applyBorder="1" applyAlignment="1">
      <alignment horizontal="center"/>
    </xf>
    <xf numFmtId="0" fontId="5" fillId="7" borderId="16" xfId="0" applyFont="1" applyFill="1" applyBorder="1" applyAlignment="1">
      <alignment horizontal="center"/>
    </xf>
    <xf numFmtId="0" fontId="7" fillId="7" borderId="15" xfId="0" applyFont="1" applyFill="1" applyBorder="1" applyAlignment="1">
      <alignment horizontal="center"/>
    </xf>
    <xf numFmtId="0" fontId="7" fillId="7" borderId="33" xfId="0" applyFont="1" applyFill="1" applyBorder="1" applyAlignment="1">
      <alignment horizontal="center"/>
    </xf>
    <xf numFmtId="0" fontId="7" fillId="7" borderId="16" xfId="0" applyFont="1" applyFill="1" applyBorder="1" applyAlignment="1">
      <alignment horizontal="center"/>
    </xf>
    <xf numFmtId="0" fontId="16" fillId="7" borderId="0" xfId="0" applyFont="1" applyFill="1" applyAlignment="1">
      <alignment horizontal="center" wrapText="1"/>
    </xf>
    <xf numFmtId="0" fontId="6" fillId="0" borderId="3" xfId="0" applyFont="1" applyBorder="1" applyAlignment="1">
      <alignment horizont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6" fillId="4" borderId="8" xfId="0" applyFont="1" applyFill="1" applyBorder="1" applyAlignment="1">
      <alignment horizontal="left"/>
    </xf>
    <xf numFmtId="0" fontId="6" fillId="4" borderId="9" xfId="0" applyFont="1" applyFill="1" applyBorder="1" applyAlignment="1">
      <alignment horizontal="left"/>
    </xf>
    <xf numFmtId="0" fontId="5" fillId="17" borderId="28" xfId="0" applyFont="1" applyFill="1" applyBorder="1" applyAlignment="1">
      <alignment horizontal="center"/>
    </xf>
    <xf numFmtId="0" fontId="5" fillId="17" borderId="29" xfId="0" applyFont="1" applyFill="1" applyBorder="1" applyAlignment="1">
      <alignment horizontal="center"/>
    </xf>
    <xf numFmtId="0" fontId="5" fillId="17" borderId="17" xfId="0" applyFont="1" applyFill="1" applyBorder="1" applyAlignment="1">
      <alignment horizontal="center"/>
    </xf>
    <xf numFmtId="0" fontId="5" fillId="16" borderId="28" xfId="0" applyFont="1" applyFill="1" applyBorder="1" applyAlignment="1">
      <alignment horizontal="center"/>
    </xf>
    <xf numFmtId="0" fontId="5" fillId="16" borderId="29" xfId="0" applyFont="1" applyFill="1" applyBorder="1" applyAlignment="1">
      <alignment horizontal="center"/>
    </xf>
    <xf numFmtId="0" fontId="5" fillId="16" borderId="17" xfId="0" applyFont="1" applyFill="1" applyBorder="1" applyAlignment="1">
      <alignment horizontal="center"/>
    </xf>
    <xf numFmtId="0" fontId="0" fillId="0" borderId="4" xfId="0" applyBorder="1" applyAlignment="1">
      <alignment horizontal="left" wrapText="1"/>
    </xf>
    <xf numFmtId="0" fontId="0" fillId="11" borderId="0" xfId="0" applyFill="1" applyAlignment="1">
      <alignment horizontal="center" wrapText="1"/>
    </xf>
  </cellXfs>
  <cellStyles count="5">
    <cellStyle name="Comma" xfId="1" builtinId="3"/>
    <cellStyle name="Good" xfId="4" builtinId="26"/>
    <cellStyle name="Input" xfId="2" builtinId="20"/>
    <cellStyle name="Normal" xfId="0" builtinId="0"/>
    <cellStyle name="Output" xfId="3" builtinId="2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C2E56-40F1-4AD8-BB3B-F1BE8DD1A969}">
  <dimension ref="A1:K38"/>
  <sheetViews>
    <sheetView tabSelected="1" zoomScale="70" zoomScaleNormal="70" workbookViewId="0">
      <selection activeCell="B37" sqref="B37"/>
    </sheetView>
  </sheetViews>
  <sheetFormatPr defaultRowHeight="15" customHeight="1" x14ac:dyDescent="0.45"/>
  <cols>
    <col min="1" max="1" width="52.1328125" customWidth="1"/>
    <col min="2" max="2" width="32.1328125" customWidth="1"/>
    <col min="3" max="3" width="14.1328125" bestFit="1" customWidth="1"/>
    <col min="9" max="9" width="12.53125" bestFit="1" customWidth="1"/>
    <col min="10" max="10" width="14.1328125" bestFit="1" customWidth="1"/>
    <col min="11" max="11" width="19.1328125" bestFit="1" customWidth="1"/>
    <col min="20" max="20" width="11.33203125" customWidth="1"/>
    <col min="21" max="21" width="40.1328125" bestFit="1" customWidth="1"/>
  </cols>
  <sheetData>
    <row r="1" spans="1:11" ht="18" x14ac:dyDescent="0.55000000000000004">
      <c r="A1" s="73" t="s">
        <v>0</v>
      </c>
      <c r="B1" s="74"/>
      <c r="C1" s="75"/>
    </row>
    <row r="2" spans="1:11" ht="18.399999999999999" thickBot="1" x14ac:dyDescent="0.6">
      <c r="A2" s="79" t="s">
        <v>1</v>
      </c>
      <c r="B2" s="80"/>
      <c r="C2" s="81"/>
    </row>
    <row r="3" spans="1:11" ht="14.65" thickBot="1" x14ac:dyDescent="0.5">
      <c r="A3" s="76">
        <v>45428</v>
      </c>
      <c r="B3" s="77"/>
      <c r="C3" s="78"/>
    </row>
    <row r="4" spans="1:11" ht="14.25" x14ac:dyDescent="0.45">
      <c r="A4" s="29"/>
      <c r="B4" s="29"/>
      <c r="C4" s="29"/>
    </row>
    <row r="5" spans="1:11" ht="15" customHeight="1" x14ac:dyDescent="0.45">
      <c r="A5" s="82" t="s">
        <v>67</v>
      </c>
      <c r="B5" s="82"/>
      <c r="C5" s="82"/>
    </row>
    <row r="6" spans="1:11" ht="14.25" x14ac:dyDescent="0.45">
      <c r="A6" s="82"/>
      <c r="B6" s="82"/>
      <c r="C6" s="82"/>
    </row>
    <row r="7" spans="1:11" ht="14.25" x14ac:dyDescent="0.45">
      <c r="A7" s="82"/>
      <c r="B7" s="82"/>
      <c r="C7" s="82"/>
    </row>
    <row r="8" spans="1:11" ht="14.25" x14ac:dyDescent="0.45">
      <c r="A8" s="82"/>
      <c r="B8" s="82"/>
      <c r="C8" s="82"/>
      <c r="G8" s="52"/>
      <c r="H8" s="52"/>
      <c r="I8" s="52"/>
      <c r="J8" s="52"/>
      <c r="K8" s="52"/>
    </row>
    <row r="9" spans="1:11" ht="14.25" x14ac:dyDescent="0.45">
      <c r="A9" s="36"/>
      <c r="B9" s="36"/>
      <c r="C9" s="30"/>
      <c r="F9" s="37"/>
      <c r="G9" s="37"/>
      <c r="H9" s="40"/>
      <c r="K9" s="51"/>
    </row>
    <row r="10" spans="1:11" ht="14.65" thickBot="1" x14ac:dyDescent="0.5">
      <c r="A10" s="36"/>
      <c r="B10" s="36"/>
      <c r="C10" s="30"/>
      <c r="F10" s="37"/>
      <c r="G10" s="37"/>
      <c r="K10" s="51"/>
    </row>
    <row r="11" spans="1:11" ht="14.65" thickBot="1" x14ac:dyDescent="0.5">
      <c r="A11" s="54" t="s">
        <v>2</v>
      </c>
      <c r="B11" s="27">
        <v>20</v>
      </c>
      <c r="C11" s="55"/>
      <c r="F11" s="37"/>
      <c r="G11" s="37"/>
      <c r="H11" s="40"/>
      <c r="K11" s="51"/>
    </row>
    <row r="12" spans="1:11" ht="14.25" x14ac:dyDescent="0.45">
      <c r="A12" s="56"/>
      <c r="B12" s="29"/>
      <c r="C12" s="57"/>
      <c r="F12" s="37"/>
      <c r="G12" s="37"/>
      <c r="K12" s="51"/>
    </row>
    <row r="13" spans="1:11" ht="14.25" x14ac:dyDescent="0.45">
      <c r="A13" s="58" t="s">
        <v>3</v>
      </c>
      <c r="B13" s="16">
        <f>'Calculations Sheet'!B8</f>
        <v>6712.4</v>
      </c>
      <c r="C13" s="57" t="s">
        <v>4</v>
      </c>
      <c r="F13" s="37"/>
      <c r="G13" s="37"/>
      <c r="H13" s="40"/>
      <c r="K13" s="51"/>
    </row>
    <row r="14" spans="1:11" ht="14.25" x14ac:dyDescent="0.45">
      <c r="A14" s="56"/>
      <c r="B14" s="29"/>
      <c r="C14" s="57"/>
      <c r="F14" s="37"/>
      <c r="G14" s="37"/>
      <c r="K14" s="51"/>
    </row>
    <row r="15" spans="1:11" ht="14.25" x14ac:dyDescent="0.45">
      <c r="A15" s="58" t="s">
        <v>5</v>
      </c>
      <c r="B15" s="16">
        <f>'Calculations Sheet'!B10</f>
        <v>14901.528</v>
      </c>
      <c r="C15" s="57" t="s">
        <v>4</v>
      </c>
      <c r="F15" s="37"/>
      <c r="G15" s="37"/>
      <c r="H15" s="40"/>
      <c r="K15" s="51"/>
    </row>
    <row r="16" spans="1:11" ht="15.75" x14ac:dyDescent="0.45">
      <c r="A16" s="59" t="s">
        <v>6</v>
      </c>
      <c r="B16" s="29"/>
      <c r="C16" s="57"/>
      <c r="F16" s="37"/>
      <c r="G16" s="37"/>
      <c r="K16" s="51"/>
    </row>
    <row r="17" spans="1:11" ht="16.149999999999999" thickBot="1" x14ac:dyDescent="0.5">
      <c r="A17" s="60" t="s">
        <v>7</v>
      </c>
      <c r="B17" s="61"/>
      <c r="C17" s="62"/>
      <c r="F17" s="37"/>
      <c r="G17" s="37"/>
      <c r="H17" s="40"/>
      <c r="K17" s="51"/>
    </row>
    <row r="18" spans="1:11" ht="14.25" x14ac:dyDescent="0.45">
      <c r="A18" s="29"/>
      <c r="B18" s="29"/>
      <c r="C18" s="29"/>
      <c r="G18" s="37"/>
      <c r="K18" s="51"/>
    </row>
    <row r="19" spans="1:11" ht="14.65" thickBot="1" x14ac:dyDescent="0.5">
      <c r="A19" s="29"/>
      <c r="B19" s="29"/>
      <c r="C19" s="29"/>
      <c r="G19" s="37"/>
      <c r="K19" s="51"/>
    </row>
    <row r="20" spans="1:11" ht="14.65" thickBot="1" x14ac:dyDescent="0.5">
      <c r="A20" s="54" t="s">
        <v>62</v>
      </c>
      <c r="B20" s="27">
        <v>10</v>
      </c>
      <c r="C20" s="55"/>
      <c r="H20" s="40"/>
      <c r="K20" s="51"/>
    </row>
    <row r="21" spans="1:11" ht="14.25" x14ac:dyDescent="0.45">
      <c r="A21" s="56"/>
      <c r="B21" s="29"/>
      <c r="C21" s="57"/>
      <c r="G21" s="37"/>
      <c r="K21" s="51"/>
    </row>
    <row r="22" spans="1:11" ht="14.25" x14ac:dyDescent="0.45">
      <c r="A22" s="63" t="s">
        <v>63</v>
      </c>
      <c r="B22" s="17">
        <f>'Calculations Sheet'!B21</f>
        <v>17000</v>
      </c>
      <c r="C22" s="57" t="s">
        <v>4</v>
      </c>
      <c r="H22" s="43"/>
      <c r="K22" s="51"/>
    </row>
    <row r="23" spans="1:11" ht="14.25" x14ac:dyDescent="0.45">
      <c r="A23" s="56"/>
      <c r="B23" s="29"/>
      <c r="C23" s="57"/>
      <c r="H23" s="45"/>
      <c r="K23" s="51"/>
    </row>
    <row r="24" spans="1:11" ht="14.65" thickBot="1" x14ac:dyDescent="0.5">
      <c r="A24" s="64" t="s">
        <v>64</v>
      </c>
      <c r="B24" s="65">
        <f>'Calculations Sheet'!B23</f>
        <v>31280</v>
      </c>
      <c r="C24" s="62" t="s">
        <v>4</v>
      </c>
      <c r="H24" s="45"/>
    </row>
    <row r="25" spans="1:11" ht="14.65" thickBot="1" x14ac:dyDescent="0.5">
      <c r="A25" s="29"/>
      <c r="B25" s="29"/>
      <c r="C25" s="29"/>
      <c r="H25" s="45"/>
    </row>
    <row r="26" spans="1:11" ht="14.65" thickBot="1" x14ac:dyDescent="0.5">
      <c r="A26" s="66"/>
      <c r="B26" s="67"/>
      <c r="C26" s="55"/>
      <c r="G26" s="37"/>
      <c r="H26" s="40"/>
      <c r="K26" s="51"/>
    </row>
    <row r="27" spans="1:11" ht="14.65" thickBot="1" x14ac:dyDescent="0.5">
      <c r="A27" s="68" t="s">
        <v>66</v>
      </c>
      <c r="B27" s="28">
        <f>B22+B13</f>
        <v>23712.400000000001</v>
      </c>
      <c r="C27" s="57" t="s">
        <v>4</v>
      </c>
      <c r="G27" s="37"/>
      <c r="K27" s="51"/>
    </row>
    <row r="28" spans="1:11" ht="14.65" thickBot="1" x14ac:dyDescent="0.5">
      <c r="A28" s="56"/>
      <c r="B28" s="29"/>
      <c r="C28" s="57"/>
      <c r="G28" s="37"/>
      <c r="H28" s="40"/>
      <c r="K28" s="51"/>
    </row>
    <row r="29" spans="1:11" ht="14.65" thickBot="1" x14ac:dyDescent="0.5">
      <c r="A29" s="68" t="s">
        <v>65</v>
      </c>
      <c r="B29" s="28">
        <f>B15+B24</f>
        <v>46181.527999999998</v>
      </c>
      <c r="C29" s="57" t="s">
        <v>4</v>
      </c>
      <c r="G29" s="37"/>
      <c r="K29" s="51"/>
    </row>
    <row r="30" spans="1:11" ht="14.65" thickBot="1" x14ac:dyDescent="0.5">
      <c r="A30" s="69"/>
      <c r="B30" s="70"/>
      <c r="C30" s="62"/>
      <c r="G30" s="37"/>
      <c r="H30" s="40"/>
      <c r="K30" s="51"/>
    </row>
    <row r="31" spans="1:11" ht="14.25" x14ac:dyDescent="0.45">
      <c r="A31" s="34"/>
      <c r="B31" s="35"/>
      <c r="C31" s="29"/>
      <c r="G31" s="37"/>
      <c r="K31" s="51"/>
    </row>
    <row r="32" spans="1:11" ht="14.25" x14ac:dyDescent="0.45">
      <c r="A32" s="34"/>
      <c r="B32" s="35"/>
      <c r="C32" s="29"/>
      <c r="H32" s="40"/>
      <c r="K32" s="51"/>
    </row>
    <row r="33" spans="1:11" ht="14.25" x14ac:dyDescent="0.45">
      <c r="A33" s="53" t="s">
        <v>8</v>
      </c>
      <c r="B33" s="35"/>
      <c r="C33" s="29"/>
      <c r="G33" s="37"/>
      <c r="K33" s="51"/>
    </row>
    <row r="34" spans="1:11" ht="14.25" x14ac:dyDescent="0.45">
      <c r="A34" s="31" t="s">
        <v>9</v>
      </c>
      <c r="B34" s="35"/>
      <c r="C34" s="29"/>
      <c r="H34" s="43"/>
      <c r="K34" s="51"/>
    </row>
    <row r="35" spans="1:11" ht="14.25" x14ac:dyDescent="0.45">
      <c r="A35" s="32" t="s">
        <v>10</v>
      </c>
      <c r="B35" s="35"/>
      <c r="C35" s="29"/>
      <c r="H35" s="45"/>
    </row>
    <row r="36" spans="1:11" ht="14.25" x14ac:dyDescent="0.45">
      <c r="A36" s="33" t="s">
        <v>11</v>
      </c>
      <c r="B36" s="35"/>
      <c r="C36" s="29"/>
      <c r="H36" s="45"/>
    </row>
    <row r="37" spans="1:11" ht="14.25" x14ac:dyDescent="0.45"/>
    <row r="38" spans="1:11" ht="14.25" x14ac:dyDescent="0.45"/>
  </sheetData>
  <mergeCells count="4">
    <mergeCell ref="A1:C1"/>
    <mergeCell ref="A3:C3"/>
    <mergeCell ref="A2:C2"/>
    <mergeCell ref="A5:C8"/>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BAA8D-7080-4FFC-B60D-B7B69074D374}">
  <dimension ref="A1:L43"/>
  <sheetViews>
    <sheetView topLeftCell="B1" workbookViewId="0">
      <selection activeCell="P8" sqref="P8"/>
    </sheetView>
  </sheetViews>
  <sheetFormatPr defaultRowHeight="14.25" x14ac:dyDescent="0.45"/>
  <cols>
    <col min="1" max="1" width="49" bestFit="1" customWidth="1"/>
    <col min="2" max="2" width="18.46484375" bestFit="1" customWidth="1"/>
    <col min="8" max="8" width="21.6640625" bestFit="1" customWidth="1"/>
    <col min="9" max="9" width="17.53125" bestFit="1" customWidth="1"/>
    <col min="10" max="10" width="12.53125" bestFit="1" customWidth="1"/>
    <col min="11" max="11" width="14.1328125" bestFit="1" customWidth="1"/>
    <col min="12" max="12" width="19.1328125" bestFit="1" customWidth="1"/>
  </cols>
  <sheetData>
    <row r="1" spans="1:12" x14ac:dyDescent="0.45">
      <c r="A1" s="83" t="s">
        <v>56</v>
      </c>
      <c r="B1" s="83"/>
    </row>
    <row r="2" spans="1:12" x14ac:dyDescent="0.45">
      <c r="A2" s="84" t="s">
        <v>12</v>
      </c>
      <c r="B2" s="85" t="s">
        <v>13</v>
      </c>
      <c r="H2" t="s">
        <v>14</v>
      </c>
    </row>
    <row r="3" spans="1:12" x14ac:dyDescent="0.45">
      <c r="A3" s="84"/>
      <c r="B3" s="86"/>
    </row>
    <row r="4" spans="1:12" x14ac:dyDescent="0.45">
      <c r="A4" s="84"/>
      <c r="B4" s="87"/>
      <c r="H4" s="90" t="s">
        <v>15</v>
      </c>
      <c r="I4" s="91"/>
      <c r="J4" s="91"/>
      <c r="K4" s="91"/>
      <c r="L4" s="92"/>
    </row>
    <row r="5" spans="1:12" x14ac:dyDescent="0.45">
      <c r="A5" s="88" t="s">
        <v>16</v>
      </c>
      <c r="B5" s="89"/>
      <c r="H5" s="38"/>
      <c r="I5">
        <v>13</v>
      </c>
      <c r="J5" t="s">
        <v>17</v>
      </c>
      <c r="K5" t="s">
        <v>18</v>
      </c>
      <c r="L5" s="39" t="s">
        <v>19</v>
      </c>
    </row>
    <row r="6" spans="1:12" x14ac:dyDescent="0.45">
      <c r="A6" s="1" t="s">
        <v>20</v>
      </c>
      <c r="B6" s="2">
        <f>Interface!B11</f>
        <v>20</v>
      </c>
      <c r="H6" s="38">
        <v>31</v>
      </c>
      <c r="I6" s="40" t="s">
        <v>21</v>
      </c>
      <c r="J6">
        <v>3.65</v>
      </c>
      <c r="K6">
        <f>J6*1000</f>
        <v>3650</v>
      </c>
      <c r="L6" s="41">
        <f t="shared" ref="L6:L12" si="0">K6/H6</f>
        <v>117.74193548387096</v>
      </c>
    </row>
    <row r="7" spans="1:12" ht="15.75" x14ac:dyDescent="0.45">
      <c r="A7" s="3" t="s">
        <v>22</v>
      </c>
      <c r="B7" s="4">
        <v>335.62</v>
      </c>
      <c r="H7" s="38">
        <v>28</v>
      </c>
      <c r="I7" t="s">
        <v>23</v>
      </c>
      <c r="J7">
        <v>4.84</v>
      </c>
      <c r="K7">
        <f t="shared" ref="K7:K12" si="1">J7*1000</f>
        <v>4840</v>
      </c>
      <c r="L7" s="41">
        <f t="shared" si="0"/>
        <v>172.85714285714286</v>
      </c>
    </row>
    <row r="8" spans="1:12" ht="15.75" x14ac:dyDescent="0.45">
      <c r="A8" s="5" t="s">
        <v>24</v>
      </c>
      <c r="B8" s="5">
        <f>B6*B7</f>
        <v>6712.4</v>
      </c>
      <c r="H8" s="38">
        <v>31</v>
      </c>
      <c r="I8" s="40" t="s">
        <v>25</v>
      </c>
      <c r="J8">
        <v>3.77</v>
      </c>
      <c r="K8">
        <f t="shared" si="1"/>
        <v>3770</v>
      </c>
      <c r="L8" s="41">
        <f t="shared" si="0"/>
        <v>121.61290322580645</v>
      </c>
    </row>
    <row r="9" spans="1:12" ht="15.75" x14ac:dyDescent="0.45">
      <c r="A9" s="6" t="s">
        <v>26</v>
      </c>
      <c r="B9" s="6">
        <v>2.2200000000000002</v>
      </c>
      <c r="H9" s="38">
        <v>30</v>
      </c>
      <c r="I9" t="s">
        <v>27</v>
      </c>
      <c r="J9">
        <v>4.53</v>
      </c>
      <c r="K9">
        <f t="shared" si="1"/>
        <v>4530</v>
      </c>
      <c r="L9" s="41">
        <f t="shared" si="0"/>
        <v>151</v>
      </c>
    </row>
    <row r="10" spans="1:12" ht="15.75" x14ac:dyDescent="0.45">
      <c r="A10" s="7" t="s">
        <v>28</v>
      </c>
      <c r="B10" s="7">
        <f t="shared" ref="B10" si="2">B9*B8</f>
        <v>14901.528</v>
      </c>
      <c r="H10" s="38">
        <v>31</v>
      </c>
      <c r="I10" s="40" t="s">
        <v>29</v>
      </c>
      <c r="J10">
        <v>4.83</v>
      </c>
      <c r="K10">
        <f t="shared" si="1"/>
        <v>4830</v>
      </c>
      <c r="L10" s="41">
        <f t="shared" si="0"/>
        <v>155.80645161290323</v>
      </c>
    </row>
    <row r="11" spans="1:12" ht="15.75" x14ac:dyDescent="0.45">
      <c r="A11" s="8" t="s">
        <v>6</v>
      </c>
      <c r="B11" s="9"/>
      <c r="H11" s="38">
        <v>30</v>
      </c>
      <c r="I11" t="s">
        <v>30</v>
      </c>
      <c r="J11">
        <v>9.0299999999999994</v>
      </c>
      <c r="K11">
        <f t="shared" si="1"/>
        <v>9030</v>
      </c>
      <c r="L11" s="41">
        <f t="shared" si="0"/>
        <v>301</v>
      </c>
    </row>
    <row r="12" spans="1:12" ht="15.75" x14ac:dyDescent="0.45">
      <c r="A12" s="8" t="s">
        <v>7</v>
      </c>
      <c r="B12" s="9"/>
      <c r="H12" s="38">
        <v>31</v>
      </c>
      <c r="I12" s="40" t="s">
        <v>31</v>
      </c>
      <c r="J12">
        <v>14.94</v>
      </c>
      <c r="K12">
        <f t="shared" si="1"/>
        <v>14940</v>
      </c>
      <c r="L12" s="41">
        <f t="shared" si="0"/>
        <v>481.93548387096774</v>
      </c>
    </row>
    <row r="13" spans="1:12" x14ac:dyDescent="0.45">
      <c r="A13" s="8"/>
      <c r="B13" s="9"/>
      <c r="H13" s="38">
        <v>31</v>
      </c>
      <c r="I13" t="s">
        <v>32</v>
      </c>
      <c r="J13">
        <v>20.53</v>
      </c>
      <c r="K13">
        <f>J13*1000</f>
        <v>20530</v>
      </c>
      <c r="L13" s="41">
        <f>K13/H13</f>
        <v>662.25806451612902</v>
      </c>
    </row>
    <row r="14" spans="1:12" x14ac:dyDescent="0.45">
      <c r="A14" s="83" t="s">
        <v>57</v>
      </c>
      <c r="B14" s="83"/>
      <c r="H14" s="38">
        <v>30</v>
      </c>
      <c r="I14" s="40" t="s">
        <v>33</v>
      </c>
      <c r="J14">
        <v>20.89</v>
      </c>
      <c r="K14">
        <f>J14*1000</f>
        <v>20890</v>
      </c>
      <c r="L14" s="41">
        <f>K14/H14</f>
        <v>696.33333333333337</v>
      </c>
    </row>
    <row r="15" spans="1:12" x14ac:dyDescent="0.45">
      <c r="A15" s="84" t="s">
        <v>12</v>
      </c>
      <c r="B15" s="85" t="s">
        <v>13</v>
      </c>
      <c r="H15" s="38">
        <v>31</v>
      </c>
      <c r="I15" t="s">
        <v>34</v>
      </c>
      <c r="J15">
        <v>19.149999999999999</v>
      </c>
      <c r="K15">
        <f>J15*1000</f>
        <v>19150</v>
      </c>
      <c r="L15" s="41">
        <f>K15/H15</f>
        <v>617.74193548387098</v>
      </c>
    </row>
    <row r="16" spans="1:12" x14ac:dyDescent="0.45">
      <c r="A16" s="84"/>
      <c r="B16" s="86"/>
      <c r="H16" s="42">
        <v>30</v>
      </c>
      <c r="I16" s="40" t="s">
        <v>35</v>
      </c>
      <c r="J16">
        <v>11.15</v>
      </c>
      <c r="K16">
        <f>J16*1000</f>
        <v>11150</v>
      </c>
      <c r="L16" s="41">
        <f>K16/H16</f>
        <v>371.66666666666669</v>
      </c>
    </row>
    <row r="17" spans="1:12" x14ac:dyDescent="0.45">
      <c r="A17" s="84"/>
      <c r="B17" s="87"/>
      <c r="H17" s="38">
        <v>31</v>
      </c>
      <c r="I17" t="s">
        <v>36</v>
      </c>
      <c r="J17">
        <v>5.95</v>
      </c>
      <c r="K17">
        <f>J17*1000</f>
        <v>5950</v>
      </c>
      <c r="L17" s="41">
        <f>K17/H17</f>
        <v>191.93548387096774</v>
      </c>
    </row>
    <row r="18" spans="1:12" x14ac:dyDescent="0.45">
      <c r="A18" s="88" t="s">
        <v>58</v>
      </c>
      <c r="B18" s="89"/>
      <c r="H18" s="42"/>
      <c r="I18" s="43" t="s">
        <v>37</v>
      </c>
      <c r="J18">
        <f>AVERAGE(J6:J17)</f>
        <v>10.271666666666667</v>
      </c>
      <c r="L18" s="44">
        <f>AVERAGE(L6:L17)</f>
        <v>336.82411674347156</v>
      </c>
    </row>
    <row r="19" spans="1:12" x14ac:dyDescent="0.45">
      <c r="A19" s="1" t="s">
        <v>59</v>
      </c>
      <c r="B19" s="2">
        <f>Interface!B20</f>
        <v>10</v>
      </c>
      <c r="H19" s="42"/>
      <c r="I19" s="45" t="s">
        <v>38</v>
      </c>
      <c r="J19">
        <f>MAX(J6:J17)</f>
        <v>20.89</v>
      </c>
      <c r="L19" s="41"/>
    </row>
    <row r="20" spans="1:12" ht="15.75" x14ac:dyDescent="0.45">
      <c r="A20" s="3" t="s">
        <v>60</v>
      </c>
      <c r="B20" s="4">
        <v>1700</v>
      </c>
      <c r="H20" s="42"/>
      <c r="I20" s="45" t="s">
        <v>39</v>
      </c>
      <c r="J20">
        <f>J19/J18</f>
        <v>2.0337497971766996</v>
      </c>
      <c r="L20" s="39"/>
    </row>
    <row r="21" spans="1:12" ht="15.75" x14ac:dyDescent="0.45">
      <c r="A21" s="5" t="s">
        <v>24</v>
      </c>
      <c r="B21" s="5">
        <f>B19*B20</f>
        <v>17000</v>
      </c>
      <c r="H21" s="46"/>
      <c r="I21" s="47" t="s">
        <v>40</v>
      </c>
      <c r="J21" s="48">
        <v>1.0900000000000001</v>
      </c>
      <c r="K21" s="48"/>
      <c r="L21" s="49"/>
    </row>
    <row r="22" spans="1:12" ht="15.75" x14ac:dyDescent="0.45">
      <c r="A22" s="6" t="s">
        <v>26</v>
      </c>
      <c r="B22" s="6">
        <v>1.84</v>
      </c>
      <c r="I22" s="45" t="s">
        <v>41</v>
      </c>
      <c r="J22" s="50">
        <f>J20*J21</f>
        <v>2.2167872789226029</v>
      </c>
    </row>
    <row r="23" spans="1:12" ht="15.75" x14ac:dyDescent="0.45">
      <c r="A23" s="7" t="s">
        <v>28</v>
      </c>
      <c r="B23" s="7">
        <f t="shared" ref="B23" si="3">B22*B21</f>
        <v>31280</v>
      </c>
    </row>
    <row r="25" spans="1:12" x14ac:dyDescent="0.45">
      <c r="H25" s="93" t="s">
        <v>42</v>
      </c>
      <c r="I25" s="94"/>
      <c r="J25" s="94"/>
      <c r="K25" s="94"/>
      <c r="L25" s="95"/>
    </row>
    <row r="26" spans="1:12" x14ac:dyDescent="0.45">
      <c r="H26" s="38"/>
      <c r="I26">
        <v>13</v>
      </c>
      <c r="J26" t="s">
        <v>17</v>
      </c>
      <c r="K26" t="s">
        <v>18</v>
      </c>
      <c r="L26" s="39" t="s">
        <v>19</v>
      </c>
    </row>
    <row r="27" spans="1:12" x14ac:dyDescent="0.45">
      <c r="A27" s="11" t="s">
        <v>44</v>
      </c>
      <c r="H27" s="38">
        <v>31</v>
      </c>
      <c r="I27" s="40" t="s">
        <v>21</v>
      </c>
      <c r="J27">
        <v>33.1</v>
      </c>
      <c r="K27">
        <f t="shared" ref="K27:K38" si="4">J27*1000</f>
        <v>33100</v>
      </c>
      <c r="L27" s="41">
        <f t="shared" ref="L27:L38" si="5">K27/H27</f>
        <v>1067.741935483871</v>
      </c>
    </row>
    <row r="28" spans="1:12" x14ac:dyDescent="0.45">
      <c r="A28" s="12" t="s">
        <v>46</v>
      </c>
      <c r="H28" s="38">
        <v>28</v>
      </c>
      <c r="I28" t="s">
        <v>23</v>
      </c>
      <c r="J28">
        <v>33.31</v>
      </c>
      <c r="K28">
        <f t="shared" si="4"/>
        <v>33310</v>
      </c>
      <c r="L28" s="41">
        <f t="shared" si="5"/>
        <v>1189.6428571428571</v>
      </c>
    </row>
    <row r="29" spans="1:12" x14ac:dyDescent="0.45">
      <c r="A29" s="13" t="s">
        <v>47</v>
      </c>
      <c r="H29" s="38">
        <v>31</v>
      </c>
      <c r="I29" s="40" t="s">
        <v>25</v>
      </c>
      <c r="J29">
        <v>33.450000000000003</v>
      </c>
      <c r="K29">
        <f t="shared" si="4"/>
        <v>33450</v>
      </c>
      <c r="L29" s="41">
        <f t="shared" si="5"/>
        <v>1079.0322580645161</v>
      </c>
    </row>
    <row r="30" spans="1:12" x14ac:dyDescent="0.45">
      <c r="A30" s="14" t="s">
        <v>48</v>
      </c>
      <c r="H30" s="38">
        <v>30</v>
      </c>
      <c r="I30" t="s">
        <v>27</v>
      </c>
      <c r="J30">
        <v>33.47</v>
      </c>
      <c r="K30">
        <f t="shared" si="4"/>
        <v>33470</v>
      </c>
      <c r="L30" s="41">
        <f t="shared" si="5"/>
        <v>1115.6666666666667</v>
      </c>
    </row>
    <row r="31" spans="1:12" x14ac:dyDescent="0.45">
      <c r="H31" s="38">
        <v>31</v>
      </c>
      <c r="I31" s="40" t="s">
        <v>29</v>
      </c>
      <c r="J31">
        <v>33.31</v>
      </c>
      <c r="K31">
        <f t="shared" si="4"/>
        <v>33310</v>
      </c>
      <c r="L31" s="41">
        <f t="shared" si="5"/>
        <v>1074.516129032258</v>
      </c>
    </row>
    <row r="32" spans="1:12" x14ac:dyDescent="0.45">
      <c r="A32" s="10" t="s">
        <v>43</v>
      </c>
      <c r="H32" s="38">
        <v>30</v>
      </c>
      <c r="I32" t="s">
        <v>30</v>
      </c>
      <c r="J32">
        <v>44.02</v>
      </c>
      <c r="K32">
        <f t="shared" si="4"/>
        <v>44020</v>
      </c>
      <c r="L32" s="41">
        <f t="shared" si="5"/>
        <v>1467.3333333333333</v>
      </c>
    </row>
    <row r="33" spans="1:12" x14ac:dyDescent="0.45">
      <c r="A33" s="96" t="s">
        <v>45</v>
      </c>
      <c r="H33" s="38">
        <v>31</v>
      </c>
      <c r="I33" s="40" t="s">
        <v>31</v>
      </c>
      <c r="J33">
        <v>59.06</v>
      </c>
      <c r="K33">
        <f t="shared" si="4"/>
        <v>59060</v>
      </c>
      <c r="L33" s="41">
        <f t="shared" si="5"/>
        <v>1905.1612903225807</v>
      </c>
    </row>
    <row r="34" spans="1:12" x14ac:dyDescent="0.45">
      <c r="A34" s="96"/>
      <c r="H34" s="38">
        <v>31</v>
      </c>
      <c r="I34" t="s">
        <v>32</v>
      </c>
      <c r="J34">
        <v>86.63</v>
      </c>
      <c r="K34">
        <f t="shared" si="4"/>
        <v>86630</v>
      </c>
      <c r="L34" s="41">
        <f t="shared" si="5"/>
        <v>2794.516129032258</v>
      </c>
    </row>
    <row r="35" spans="1:12" x14ac:dyDescent="0.45">
      <c r="H35" s="38">
        <v>30</v>
      </c>
      <c r="I35" s="40" t="s">
        <v>33</v>
      </c>
      <c r="J35">
        <v>86.1</v>
      </c>
      <c r="K35">
        <f t="shared" si="4"/>
        <v>86100</v>
      </c>
      <c r="L35" s="41">
        <f t="shared" si="5"/>
        <v>2870</v>
      </c>
    </row>
    <row r="36" spans="1:12" x14ac:dyDescent="0.45">
      <c r="H36" s="38">
        <v>31</v>
      </c>
      <c r="I36" t="s">
        <v>34</v>
      </c>
      <c r="J36">
        <v>85.23</v>
      </c>
      <c r="K36">
        <f t="shared" si="4"/>
        <v>85230</v>
      </c>
      <c r="L36" s="41">
        <f t="shared" si="5"/>
        <v>2749.3548387096776</v>
      </c>
    </row>
    <row r="37" spans="1:12" x14ac:dyDescent="0.45">
      <c r="H37" s="42">
        <v>30</v>
      </c>
      <c r="I37" s="40" t="s">
        <v>35</v>
      </c>
      <c r="J37">
        <v>54.16</v>
      </c>
      <c r="K37">
        <f t="shared" si="4"/>
        <v>54160</v>
      </c>
      <c r="L37" s="41">
        <f t="shared" si="5"/>
        <v>1805.3333333333333</v>
      </c>
    </row>
    <row r="38" spans="1:12" x14ac:dyDescent="0.45">
      <c r="H38" s="38">
        <v>31</v>
      </c>
      <c r="I38" t="s">
        <v>36</v>
      </c>
      <c r="J38">
        <v>35.24</v>
      </c>
      <c r="K38">
        <f t="shared" si="4"/>
        <v>35240</v>
      </c>
      <c r="L38" s="41">
        <f t="shared" si="5"/>
        <v>1136.7741935483871</v>
      </c>
    </row>
    <row r="39" spans="1:12" x14ac:dyDescent="0.45">
      <c r="H39" s="42"/>
      <c r="I39" s="43" t="s">
        <v>37</v>
      </c>
      <c r="J39">
        <f>AVERAGE(J27:J38)</f>
        <v>51.423333333333339</v>
      </c>
      <c r="L39" s="44">
        <f>AVERAGE(L27:L38)</f>
        <v>1687.9227470558114</v>
      </c>
    </row>
    <row r="40" spans="1:12" x14ac:dyDescent="0.45">
      <c r="H40" s="42"/>
      <c r="I40" s="45" t="s">
        <v>38</v>
      </c>
      <c r="J40">
        <f>MAX(J27:J38)</f>
        <v>86.63</v>
      </c>
      <c r="L40" s="39"/>
    </row>
    <row r="41" spans="1:12" x14ac:dyDescent="0.45">
      <c r="H41" s="42"/>
      <c r="I41" s="45" t="s">
        <v>49</v>
      </c>
      <c r="J41">
        <f>J40/J39</f>
        <v>1.6846438063136058</v>
      </c>
      <c r="L41" s="39"/>
    </row>
    <row r="42" spans="1:12" x14ac:dyDescent="0.45">
      <c r="H42" s="46"/>
      <c r="I42" s="47" t="s">
        <v>40</v>
      </c>
      <c r="J42" s="48">
        <v>1.0900000000000001</v>
      </c>
      <c r="K42" s="48"/>
      <c r="L42" s="49"/>
    </row>
    <row r="43" spans="1:12" x14ac:dyDescent="0.45">
      <c r="I43" s="45" t="s">
        <v>50</v>
      </c>
      <c r="J43" s="50">
        <f>J41*J42</f>
        <v>1.8362617488818305</v>
      </c>
    </row>
  </sheetData>
  <mergeCells count="11">
    <mergeCell ref="H4:L4"/>
    <mergeCell ref="H25:L25"/>
    <mergeCell ref="A33:A34"/>
    <mergeCell ref="A18:B18"/>
    <mergeCell ref="A15:A17"/>
    <mergeCell ref="B15:B17"/>
    <mergeCell ref="A1:B1"/>
    <mergeCell ref="A2:A4"/>
    <mergeCell ref="B2:B4"/>
    <mergeCell ref="A5:B5"/>
    <mergeCell ref="A14:B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74460-25AA-40A6-A307-BF112579A1B6}">
  <dimension ref="A1:K9"/>
  <sheetViews>
    <sheetView workbookViewId="0">
      <selection activeCell="F12" sqref="F12"/>
    </sheetView>
  </sheetViews>
  <sheetFormatPr defaultRowHeight="14.25" x14ac:dyDescent="0.45"/>
  <cols>
    <col min="5" max="5" width="11.53125" bestFit="1" customWidth="1"/>
    <col min="6" max="6" width="5.53125" bestFit="1" customWidth="1"/>
    <col min="7" max="7" width="29.33203125" bestFit="1" customWidth="1"/>
    <col min="9" max="9" width="21.6640625" bestFit="1" customWidth="1"/>
    <col min="10" max="10" width="5.1328125" bestFit="1" customWidth="1"/>
    <col min="11" max="11" width="29.33203125" bestFit="1" customWidth="1"/>
  </cols>
  <sheetData>
    <row r="1" spans="1:11" x14ac:dyDescent="0.45">
      <c r="A1" s="97" t="s">
        <v>51</v>
      </c>
      <c r="B1" s="97"/>
      <c r="C1" s="97"/>
      <c r="E1" s="18" t="s">
        <v>52</v>
      </c>
      <c r="F1" s="21"/>
      <c r="G1" s="19" t="s">
        <v>53</v>
      </c>
      <c r="I1" s="18" t="s">
        <v>61</v>
      </c>
      <c r="J1" s="21"/>
      <c r="K1" s="19" t="s">
        <v>53</v>
      </c>
    </row>
    <row r="2" spans="1:11" x14ac:dyDescent="0.45">
      <c r="A2" s="97"/>
      <c r="B2" s="97"/>
      <c r="C2" s="97"/>
      <c r="E2" s="72">
        <v>120000</v>
      </c>
      <c r="F2" s="15">
        <v>365</v>
      </c>
      <c r="G2" s="71">
        <f t="shared" ref="G2:G7" si="0">E2/F2</f>
        <v>328.76712328767121</v>
      </c>
      <c r="I2" s="72">
        <v>619000</v>
      </c>
      <c r="J2" s="15">
        <v>365</v>
      </c>
      <c r="K2" s="71">
        <f>I2/J2</f>
        <v>1695.8904109589041</v>
      </c>
    </row>
    <row r="3" spans="1:11" x14ac:dyDescent="0.45">
      <c r="A3" s="97"/>
      <c r="B3" s="97"/>
      <c r="C3" s="97"/>
      <c r="E3" s="72">
        <v>121000</v>
      </c>
      <c r="F3" s="15">
        <v>365</v>
      </c>
      <c r="G3" s="71">
        <f t="shared" si="0"/>
        <v>331.50684931506851</v>
      </c>
      <c r="I3" s="72">
        <v>620000</v>
      </c>
      <c r="J3" s="15">
        <v>365</v>
      </c>
      <c r="K3" s="71">
        <f t="shared" ref="K3:K7" si="1">I3/J3</f>
        <v>1698.6301369863013</v>
      </c>
    </row>
    <row r="4" spans="1:11" x14ac:dyDescent="0.45">
      <c r="A4" s="97"/>
      <c r="B4" s="97"/>
      <c r="C4" s="97"/>
      <c r="E4" s="72">
        <v>122000</v>
      </c>
      <c r="F4" s="15">
        <v>365</v>
      </c>
      <c r="G4" s="71">
        <f t="shared" si="0"/>
        <v>334.24657534246575</v>
      </c>
      <c r="I4" s="72">
        <v>621000</v>
      </c>
      <c r="J4" s="15">
        <v>365</v>
      </c>
      <c r="K4" s="71">
        <f t="shared" si="1"/>
        <v>1701.3698630136987</v>
      </c>
    </row>
    <row r="5" spans="1:11" x14ac:dyDescent="0.45">
      <c r="A5" s="97"/>
      <c r="B5" s="97"/>
      <c r="C5" s="97"/>
      <c r="E5" s="72">
        <v>123000</v>
      </c>
      <c r="F5" s="15">
        <v>365</v>
      </c>
      <c r="G5" s="71">
        <f t="shared" si="0"/>
        <v>336.98630136986299</v>
      </c>
      <c r="I5" s="72">
        <v>622000</v>
      </c>
      <c r="J5" s="15">
        <v>365</v>
      </c>
      <c r="K5" s="71">
        <f t="shared" si="1"/>
        <v>1704.1095890410959</v>
      </c>
    </row>
    <row r="6" spans="1:11" x14ac:dyDescent="0.45">
      <c r="E6" s="72">
        <v>124000</v>
      </c>
      <c r="F6" s="15">
        <v>365</v>
      </c>
      <c r="G6" s="71">
        <f t="shared" si="0"/>
        <v>339.72602739726028</v>
      </c>
      <c r="I6" s="72">
        <v>623000</v>
      </c>
      <c r="J6" s="15">
        <v>365</v>
      </c>
      <c r="K6" s="71">
        <f t="shared" si="1"/>
        <v>1706.8493150684931</v>
      </c>
    </row>
    <row r="7" spans="1:11" x14ac:dyDescent="0.45">
      <c r="E7" s="72">
        <v>125000</v>
      </c>
      <c r="F7" s="15">
        <v>365</v>
      </c>
      <c r="G7" s="71">
        <f t="shared" si="0"/>
        <v>342.46575342465752</v>
      </c>
      <c r="I7" s="72">
        <v>624000</v>
      </c>
      <c r="J7" s="15">
        <v>365</v>
      </c>
      <c r="K7" s="71">
        <f t="shared" si="1"/>
        <v>1709.5890410958905</v>
      </c>
    </row>
    <row r="8" spans="1:11" x14ac:dyDescent="0.45">
      <c r="E8" s="22"/>
      <c r="F8" s="23"/>
      <c r="G8" s="24"/>
      <c r="I8" s="22"/>
      <c r="J8" s="23"/>
      <c r="K8" s="24"/>
    </row>
    <row r="9" spans="1:11" ht="14.65" thickBot="1" x14ac:dyDescent="0.5">
      <c r="E9" s="25"/>
      <c r="F9" s="20" t="s">
        <v>54</v>
      </c>
      <c r="G9" s="26">
        <f>AVERAGE(G2:G7)</f>
        <v>335.61643835616434</v>
      </c>
      <c r="I9" s="25"/>
      <c r="J9" s="20" t="s">
        <v>55</v>
      </c>
      <c r="K9" s="26">
        <f>AVERAGE(K2:K5)</f>
        <v>1700</v>
      </c>
    </row>
  </sheetData>
  <mergeCells count="1">
    <mergeCell ref="A1:C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7316824-3df1-448e-8663-1e361cbe690f" xsi:nil="true"/>
    <lcf76f155ced4ddcb4097134ff3c332f xmlns="4e2a50d6-9901-4f0b-8922-98243cbaf5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6FB632194C5B4AA6CD6AE5A5C21428" ma:contentTypeVersion="13" ma:contentTypeDescription="Create a new document." ma:contentTypeScope="" ma:versionID="b14bc0f3d467cb912fd4e4f360715413">
  <xsd:schema xmlns:xsd="http://www.w3.org/2001/XMLSchema" xmlns:xs="http://www.w3.org/2001/XMLSchema" xmlns:p="http://schemas.microsoft.com/office/2006/metadata/properties" xmlns:ns2="4e2a50d6-9901-4f0b-8922-98243cbaf5f0" xmlns:ns3="c7316824-3df1-448e-8663-1e361cbe690f" targetNamespace="http://schemas.microsoft.com/office/2006/metadata/properties" ma:root="true" ma:fieldsID="ca31ee924148cd5c29d2cb29445f3f48" ns2:_="" ns3:_="">
    <xsd:import namespace="4e2a50d6-9901-4f0b-8922-98243cbaf5f0"/>
    <xsd:import namespace="c7316824-3df1-448e-8663-1e361cbe690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a50d6-9901-4f0b-8922-98243cbaf5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cbee216-abea-4688-96e6-4a6e7834616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316824-3df1-448e-8663-1e361cbe690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24747cd5-49a3-4022-babf-ff4fbd44b3b6}" ma:internalName="TaxCatchAll" ma:showField="CatchAllData" ma:web="c7316824-3df1-448e-8663-1e361cbe69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8C6D52-02F1-4D7F-8CC2-2ECCF0447C02}">
  <ds:schemaRefs>
    <ds:schemaRef ds:uri="http://www.w3.org/XML/1998/namespace"/>
    <ds:schemaRef ds:uri="http://purl.org/dc/dcmitype/"/>
    <ds:schemaRef ds:uri="895101ea-7939-4030-a9f3-d398b5371bd0"/>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3282eba3-618f-4ecb-8184-1f8f715e119d"/>
    <ds:schemaRef ds:uri="http://purl.org/dc/terms/"/>
  </ds:schemaRefs>
</ds:datastoreItem>
</file>

<file path=customXml/itemProps2.xml><?xml version="1.0" encoding="utf-8"?>
<ds:datastoreItem xmlns:ds="http://schemas.openxmlformats.org/officeDocument/2006/customXml" ds:itemID="{7EA3BC75-9C2C-4264-8B0D-E84053C89D99}"/>
</file>

<file path=customXml/itemProps3.xml><?xml version="1.0" encoding="utf-8"?>
<ds:datastoreItem xmlns:ds="http://schemas.openxmlformats.org/officeDocument/2006/customXml" ds:itemID="{D36A0598-81B2-45A0-AE4E-4159A3833F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Interface</vt:lpstr>
      <vt:lpstr>Calculations Sheet</vt:lpstr>
      <vt:lpstr>Res &amp; Comm Demand</vt:lpstr>
      <vt:lpstr>Interface!Print_Area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Nelson</dc:creator>
  <cp:keywords/>
  <dc:description/>
  <cp:lastModifiedBy>Robin Lee-Beusan</cp:lastModifiedBy>
  <cp:revision/>
  <cp:lastPrinted>2024-04-18T21:31:55Z</cp:lastPrinted>
  <dcterms:created xsi:type="dcterms:W3CDTF">2024-04-18T14:27:44Z</dcterms:created>
  <dcterms:modified xsi:type="dcterms:W3CDTF">2024-06-07T20:02:47Z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0x010100A16FB632194C5B4AA6CD6AE5A5C21428</vt:lpwstr>
  </property>
</Properties>
</file>